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"/>
    </mc:Choice>
  </mc:AlternateContent>
  <bookViews>
    <workbookView xWindow="0" yWindow="0" windowWidth="19200" windowHeight="6770"/>
  </bookViews>
  <sheets>
    <sheet name="Hoja1" sheetId="1" r:id="rId1"/>
  </sheets>
  <definedNames>
    <definedName name="_xlnm.Print_Area" localSheetId="0">Hoja1!$Z$2:$AH$34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1" i="1" l="1"/>
  <c r="Z26" i="1" l="1"/>
  <c r="AE17" i="1"/>
  <c r="AG28" i="1"/>
  <c r="AH28" i="1"/>
  <c r="AG31" i="1"/>
  <c r="AH31" i="1" s="1"/>
  <c r="AG33" i="1"/>
  <c r="AH33" i="1" s="1"/>
  <c r="AF33" i="1"/>
  <c r="AF32" i="1"/>
  <c r="AF31" i="1"/>
  <c r="AF30" i="1"/>
  <c r="AF29" i="1"/>
  <c r="AF28" i="1"/>
  <c r="AF27" i="1"/>
  <c r="AF26" i="1"/>
  <c r="AE33" i="1"/>
  <c r="AE32" i="1"/>
  <c r="AG32" i="1" s="1"/>
  <c r="AH32" i="1" s="1"/>
  <c r="AE31" i="1"/>
  <c r="AE30" i="1"/>
  <c r="AG30" i="1" s="1"/>
  <c r="AH30" i="1" s="1"/>
  <c r="AE29" i="1"/>
  <c r="AG29" i="1" s="1"/>
  <c r="AH29" i="1" s="1"/>
  <c r="AE28" i="1"/>
  <c r="AE27" i="1"/>
  <c r="AG27" i="1" s="1"/>
  <c r="AH27" i="1" s="1"/>
  <c r="AE26" i="1"/>
  <c r="AG26" i="1" s="1"/>
  <c r="AH26" i="1" s="1"/>
  <c r="AD28" i="1"/>
  <c r="AD29" i="1"/>
  <c r="AD32" i="1"/>
  <c r="AD33" i="1"/>
  <c r="AB28" i="1"/>
  <c r="AB29" i="1" s="1"/>
  <c r="AB27" i="1"/>
  <c r="AE6" i="1"/>
  <c r="AE5" i="1"/>
  <c r="AA26" i="1"/>
  <c r="AE19" i="1"/>
  <c r="AF20" i="1" s="1"/>
  <c r="AA6" i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H34" i="1" l="1"/>
  <c r="AE7" i="1"/>
  <c r="AD31" i="1"/>
  <c r="AD27" i="1"/>
  <c r="AD26" i="1"/>
  <c r="AD30" i="1"/>
  <c r="AB30" i="1"/>
  <c r="AE21" i="1" l="1"/>
  <c r="AB31" i="1"/>
  <c r="AB32" i="1" s="1"/>
  <c r="AB33" i="1" s="1"/>
  <c r="T32" i="1" l="1"/>
  <c r="T33" i="1" s="1"/>
  <c r="T34" i="1" s="1"/>
  <c r="T12" i="1"/>
  <c r="N25" i="1"/>
  <c r="N36" i="1"/>
  <c r="L35" i="1" s="1"/>
  <c r="L36" i="1"/>
  <c r="K35" i="1" s="1"/>
  <c r="N27" i="1"/>
  <c r="T35" i="1" l="1"/>
  <c r="T36" i="1"/>
  <c r="D21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  <c r="E21" i="1" l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D24" i="1" s="1"/>
  <c r="D26" i="1" l="1"/>
  <c r="L13" i="1"/>
  <c r="D25" i="1"/>
  <c r="L16" i="1" l="1"/>
  <c r="K15" i="1"/>
  <c r="D27" i="1"/>
  <c r="D29" i="1" l="1"/>
  <c r="D28" i="1"/>
  <c r="D30" i="1" l="1"/>
  <c r="K18" i="1" s="1"/>
  <c r="L21" i="1" s="1"/>
  <c r="K38" i="1"/>
  <c r="K43" i="1" s="1"/>
  <c r="K44" i="1" s="1"/>
  <c r="K45" i="1" s="1"/>
  <c r="K42" i="1" s="1"/>
</calcChain>
</file>

<file path=xl/sharedStrings.xml><?xml version="1.0" encoding="utf-8"?>
<sst xmlns="http://schemas.openxmlformats.org/spreadsheetml/2006/main" count="135" uniqueCount="112">
  <si>
    <t>Xi</t>
  </si>
  <si>
    <t>Xi2</t>
  </si>
  <si>
    <t>n</t>
  </si>
  <si>
    <t>ax</t>
  </si>
  <si>
    <t>ax2</t>
  </si>
  <si>
    <t>Sx2</t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</si>
  <si>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</si>
  <si>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</si>
  <si>
    <t>α =</t>
  </si>
  <si>
    <r>
      <t>μ</t>
    </r>
    <r>
      <rPr>
        <vertAlign val="subscript"/>
        <sz val="11"/>
        <color indexed="8"/>
        <rFont val="Calibri"/>
        <family val="2"/>
      </rPr>
      <t xml:space="preserve">0 </t>
    </r>
    <r>
      <rPr>
        <sz val="11"/>
        <color indexed="8"/>
        <rFont val="Calibri"/>
        <family val="2"/>
      </rPr>
      <t xml:space="preserve">= </t>
    </r>
  </si>
  <si>
    <t>H0</t>
  </si>
  <si>
    <t>H1</t>
  </si>
  <si>
    <t>d =</t>
  </si>
  <si>
    <t>dc</t>
  </si>
  <si>
    <t>RC</t>
  </si>
  <si>
    <t>- ∞</t>
  </si>
  <si>
    <t>RA</t>
  </si>
  <si>
    <t>+ ∞</t>
  </si>
  <si>
    <t>d0</t>
  </si>
  <si>
    <r>
      <t>P(d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d0/H0)</t>
    </r>
  </si>
  <si>
    <r>
      <t>µ ≤ μ</t>
    </r>
    <r>
      <rPr>
        <vertAlign val="subscript"/>
        <sz val="11"/>
        <color indexed="8"/>
        <rFont val="Calibri"/>
        <family val="2"/>
      </rPr>
      <t>0</t>
    </r>
  </si>
  <si>
    <r>
      <t>µ &gt; μ</t>
    </r>
    <r>
      <rPr>
        <vertAlign val="subscript"/>
        <sz val="11"/>
        <color indexed="8"/>
        <rFont val="Calibri"/>
        <family val="2"/>
      </rPr>
      <t>0</t>
    </r>
  </si>
  <si>
    <r>
      <t>If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is true</t>
    </r>
  </si>
  <si>
    <t>Data</t>
  </si>
  <si>
    <t>Exercise 1</t>
  </si>
  <si>
    <t>Question a)</t>
  </si>
  <si>
    <r>
      <t>t</t>
    </r>
    <r>
      <rPr>
        <vertAlign val="subscript"/>
        <sz val="11"/>
        <color indexed="8"/>
        <rFont val="Arial"/>
        <family val="2"/>
      </rPr>
      <t>α</t>
    </r>
  </si>
  <si>
    <r>
      <t>P(d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d0/H0)</t>
    </r>
  </si>
  <si>
    <r>
      <t xml:space="preserve"> σ</t>
    </r>
    <r>
      <rPr>
        <vertAlign val="superscript"/>
        <sz val="11"/>
        <color indexed="8"/>
        <rFont val="Calibri"/>
        <family val="2"/>
      </rPr>
      <t>2</t>
    </r>
    <r>
      <rPr>
        <vertAlign val="subscript"/>
        <sz val="11"/>
        <color indexed="8"/>
        <rFont val="Calibri"/>
        <family val="2"/>
      </rPr>
      <t>0</t>
    </r>
    <r>
      <rPr>
        <sz val="11"/>
        <color indexed="8"/>
        <rFont val="Calibri"/>
        <family val="2"/>
      </rPr>
      <t xml:space="preserve"> = </t>
    </r>
  </si>
  <si>
    <t xml:space="preserve">α </t>
  </si>
  <si>
    <t>Question b)</t>
  </si>
  <si>
    <r>
      <t>σ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= σ</t>
    </r>
    <r>
      <rPr>
        <vertAlign val="superscript"/>
        <sz val="11"/>
        <color indexed="8"/>
        <rFont val="Calibri"/>
        <family val="2"/>
      </rPr>
      <t>2</t>
    </r>
    <r>
      <rPr>
        <vertAlign val="subscript"/>
        <sz val="11"/>
        <color indexed="8"/>
        <rFont val="Calibri"/>
        <family val="2"/>
      </rPr>
      <t>0</t>
    </r>
  </si>
  <si>
    <r>
      <t>σ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≠ σ</t>
    </r>
    <r>
      <rPr>
        <vertAlign val="superscript"/>
        <sz val="11"/>
        <color indexed="8"/>
        <rFont val="Calibri"/>
        <family val="2"/>
      </rPr>
      <t>2</t>
    </r>
    <r>
      <rPr>
        <vertAlign val="subscript"/>
        <sz val="11"/>
        <color indexed="8"/>
        <rFont val="Calibri"/>
        <family val="2"/>
      </rPr>
      <t>0</t>
    </r>
  </si>
  <si>
    <t>Columna1</t>
  </si>
  <si>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</si>
  <si>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</si>
  <si>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</si>
  <si>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</si>
  <si>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</si>
  <si>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</si>
  <si>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</si>
  <si>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</si>
  <si>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</si>
  <si>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</si>
  <si>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</si>
  <si>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</si>
  <si>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</si>
  <si>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Nivel de confianza(95,0%)</t>
  </si>
  <si>
    <r>
      <t>χ2</t>
    </r>
    <r>
      <rPr>
        <vertAlign val="subscript"/>
        <sz val="11"/>
        <color indexed="8"/>
        <rFont val="Calibri"/>
        <family val="2"/>
      </rPr>
      <t>n-1,1-</t>
    </r>
    <r>
      <rPr>
        <vertAlign val="subscript"/>
        <sz val="11"/>
        <color indexed="8"/>
        <rFont val="Arial"/>
        <family val="2"/>
      </rPr>
      <t>α/2</t>
    </r>
  </si>
  <si>
    <r>
      <t>χ2</t>
    </r>
    <r>
      <rPr>
        <vertAlign val="subscript"/>
        <sz val="11"/>
        <color indexed="8"/>
        <rFont val="Calibri"/>
        <family val="2"/>
      </rPr>
      <t>n-1,</t>
    </r>
    <r>
      <rPr>
        <vertAlign val="subscript"/>
        <sz val="11"/>
        <color indexed="8"/>
        <rFont val="Arial"/>
        <family val="2"/>
      </rPr>
      <t>α/2</t>
    </r>
  </si>
  <si>
    <t>AR</t>
  </si>
  <si>
    <t>CR</t>
  </si>
  <si>
    <t>U</t>
  </si>
  <si>
    <t xml:space="preserve">d0 belongs to the AR hence I do not Reject H0 </t>
  </si>
  <si>
    <t>α /2</t>
  </si>
  <si>
    <r>
      <t xml:space="preserve"> σ</t>
    </r>
    <r>
      <rPr>
        <vertAlign val="subscript"/>
        <sz val="11"/>
        <color indexed="8"/>
        <rFont val="Calibri"/>
        <family val="2"/>
      </rPr>
      <t>0</t>
    </r>
    <r>
      <rPr>
        <sz val="11"/>
        <color indexed="8"/>
        <rFont val="Calibri"/>
        <family val="2"/>
      </rPr>
      <t xml:space="preserve"> = </t>
    </r>
  </si>
  <si>
    <r>
      <t>p(d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do/H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</si>
  <si>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r>
      <t>p(d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do/H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</si>
  <si>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t>Exercise 2</t>
  </si>
  <si>
    <t>ε =</t>
  </si>
  <si>
    <t>γ =</t>
  </si>
  <si>
    <t>z =</t>
  </si>
  <si>
    <t>n =</t>
  </si>
  <si>
    <t>Question c)</t>
  </si>
  <si>
    <t>p* =</t>
  </si>
  <si>
    <t>q* =</t>
  </si>
  <si>
    <t>ε' =</t>
  </si>
  <si>
    <t>Ordered</t>
  </si>
  <si>
    <t>Sample</t>
  </si>
  <si>
    <t>Position:</t>
  </si>
  <si>
    <t>Ordered data:</t>
  </si>
  <si>
    <t>Statistics:</t>
  </si>
  <si>
    <t>a</t>
  </si>
  <si>
    <r>
      <t>S</t>
    </r>
    <r>
      <rPr>
        <vertAlign val="superscript"/>
        <sz val="11"/>
        <color indexed="8"/>
        <rFont val="Calibri"/>
        <family val="2"/>
      </rPr>
      <t>2</t>
    </r>
  </si>
  <si>
    <r>
      <t>nS</t>
    </r>
    <r>
      <rPr>
        <vertAlign val="superscript"/>
        <sz val="11"/>
        <color indexed="8"/>
        <rFont val="Calibri"/>
        <family val="2"/>
      </rPr>
      <t>2</t>
    </r>
  </si>
  <si>
    <t>H0:</t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</si>
  <si>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</si>
  <si>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H1:</t>
  </si>
  <si>
    <r>
      <t>The sample DOES NOT come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</si>
  <si>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α</t>
  </si>
  <si>
    <t>Calculation:</t>
  </si>
  <si>
    <r>
      <t>SW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</si>
  <si>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h</t>
  </si>
  <si>
    <t>j = 1..h</t>
  </si>
  <si>
    <r>
      <t>a</t>
    </r>
    <r>
      <rPr>
        <vertAlign val="subscript"/>
        <sz val="11"/>
        <color indexed="8"/>
        <rFont val="Calibri"/>
        <family val="2"/>
      </rPr>
      <t>j,n</t>
    </r>
  </si>
  <si>
    <t>n - j + 1</t>
  </si>
  <si>
    <r>
      <t>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</si>
  <si>
    <r>
      <t>a</t>
    </r>
    <r>
      <rPr>
        <vertAlign val="subscript"/>
        <sz val="11"/>
        <color indexed="8"/>
        <rFont val="Calibri"/>
        <family val="2"/>
      </rPr>
      <t>j,n</t>
    </r>
    <r>
      <rPr>
        <sz val="11"/>
        <color theme="1"/>
        <rFont val="Calibri"/>
        <family val="2"/>
        <scheme val="minor"/>
      </rPr>
      <t xml:space="preserve"> (x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  <r>
      <rPr>
        <sz val="11"/>
        <color theme="1"/>
        <rFont val="Calibri"/>
        <family val="2"/>
        <scheme val="minor"/>
      </rPr>
      <t>)</t>
    </r>
  </si>
  <si>
    <t>Total</t>
  </si>
  <si>
    <t>Exercise 3</t>
  </si>
  <si>
    <r>
      <t>x</t>
    </r>
    <r>
      <rPr>
        <vertAlign val="subscript"/>
        <sz val="11"/>
        <color indexed="8"/>
        <rFont val="Calibri"/>
        <family val="2"/>
      </rPr>
      <t>n-j+1</t>
    </r>
  </si>
  <si>
    <r>
      <t>x</t>
    </r>
    <r>
      <rPr>
        <vertAlign val="subscript"/>
        <sz val="11"/>
        <color indexed="8"/>
        <rFont val="Calibri"/>
        <family val="2"/>
      </rPr>
      <t>j</t>
    </r>
  </si>
  <si>
    <r>
      <t>Accept H</t>
    </r>
    <r>
      <rPr>
        <vertAlign val="subscript"/>
        <sz val="11"/>
        <color indexed="8"/>
        <rFont val="Calibri"/>
        <family val="2"/>
      </rPr>
      <t>0</t>
    </r>
  </si>
  <si>
    <t>X</t>
  </si>
  <si>
    <t>Normal</t>
  </si>
  <si>
    <t>μ =</t>
  </si>
  <si>
    <t>σ</t>
  </si>
  <si>
    <t>Y</t>
  </si>
  <si>
    <t>M</t>
  </si>
  <si>
    <t>Test</t>
  </si>
  <si>
    <t>Model X question 8</t>
  </si>
  <si>
    <t>Model X question 3</t>
  </si>
  <si>
    <r>
      <t xml:space="preserve">&gt; </t>
    </r>
    <r>
      <rPr>
        <sz val="11"/>
        <color theme="1"/>
        <rFont val="Calibri"/>
        <family val="2"/>
      </rPr>
      <t>α → Accept H0</t>
    </r>
  </si>
  <si>
    <t>p-value</t>
  </si>
  <si>
    <t>d0 falls inside CR hence I Reject H0 and Accept H1</t>
  </si>
  <si>
    <r>
      <t xml:space="preserve">&lt; </t>
    </r>
    <r>
      <rPr>
        <sz val="11"/>
        <color theme="1"/>
        <rFont val="Calibri"/>
        <family val="2"/>
      </rPr>
      <t>α → Reject H0</t>
    </r>
  </si>
  <si>
    <t>minimum</t>
  </si>
  <si>
    <t>Lower limit</t>
  </si>
  <si>
    <t>Upper limit</t>
  </si>
  <si>
    <r>
      <t xml:space="preserve">In question a) I can make the type I error, to reject H0 being true whose probability </t>
    </r>
    <r>
      <rPr>
        <sz val="11"/>
        <color theme="1"/>
        <rFont val="Calibri"/>
        <family val="2"/>
      </rPr>
      <t>α is low</t>
    </r>
  </si>
  <si>
    <r>
      <t xml:space="preserve">In question b) I can make the type II error, to accept H0 being false whose probability </t>
    </r>
    <r>
      <rPr>
        <sz val="11"/>
        <color theme="1"/>
        <rFont val="Calibri"/>
        <family val="2"/>
      </rPr>
      <t>β I ignore and do not control</t>
    </r>
  </si>
  <si>
    <t>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</si>
</sst>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indexed="8"/>
      <name val="Calibri"/>
      <family val="2"/>
    </font>
    <font>
      <vertAlign val="subscript"/>
      <sz val="11"/>
      <color indexed="8"/>
      <name val="Arial"/>
      <family val="2"/>
    </font>
    <font>
      <vertAlign val="superscript"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0" borderId="0" xfId="0" applyFont="1" applyBorder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quotePrefix="1" applyBorder="1"/>
    <xf numFmtId="0" fontId="0" fillId="0" borderId="0" xfId="0" quotePrefix="1" applyBorder="1" applyAlignment="1">
      <alignment horizontal="center"/>
    </xf>
    <xf numFmtId="164" fontId="0" fillId="0" borderId="0" xfId="0" applyNumberFormat="1" applyBorder="1"/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9" fillId="0" borderId="2" xfId="0" applyFont="1" applyFill="1" applyBorder="1" applyAlignment="1">
      <alignment horizontal="centerContinuous"/>
    </xf>
    <xf numFmtId="0" fontId="4" fillId="0" borderId="0" xfId="0" quotePrefix="1" applyFont="1" applyBorder="1" applyAlignment="1">
      <alignment horizontal="center"/>
    </xf>
    <xf numFmtId="165" fontId="0" fillId="0" borderId="0" xfId="0" applyNumberFormat="1" applyBorder="1"/>
    <xf numFmtId="0" fontId="5" fillId="0" borderId="0" xfId="0" applyFont="1"/>
    <xf numFmtId="2" fontId="0" fillId="0" borderId="0" xfId="0" applyNumberFormat="1" applyBorder="1"/>
    <xf numFmtId="0" fontId="0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Border="1"/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38100</xdr:rowOff>
    </xdr:from>
    <xdr:to>
      <xdr:col>11</xdr:col>
      <xdr:colOff>577850</xdr:colOff>
      <xdr:row>10</xdr:row>
      <xdr:rowOff>146050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587500"/>
          <a:ext cx="13398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133350</xdr:colOff>
      <xdr:row>11</xdr:row>
      <xdr:rowOff>0</xdr:rowOff>
    </xdr:from>
    <xdr:to>
      <xdr:col>14</xdr:col>
      <xdr:colOff>209550</xdr:colOff>
      <xdr:row>11</xdr:row>
      <xdr:rowOff>165100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1350" y="2127250"/>
          <a:ext cx="38862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749300</xdr:colOff>
      <xdr:row>27</xdr:row>
      <xdr:rowOff>69850</xdr:rowOff>
    </xdr:from>
    <xdr:to>
      <xdr:col>11</xdr:col>
      <xdr:colOff>476250</xdr:colOff>
      <xdr:row>29</xdr:row>
      <xdr:rowOff>139700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7300" y="5238750"/>
          <a:ext cx="12509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4</xdr:row>
      <xdr:rowOff>0</xdr:rowOff>
    </xdr:from>
    <xdr:to>
      <xdr:col>20</xdr:col>
      <xdr:colOff>120650</xdr:colOff>
      <xdr:row>6</xdr:row>
      <xdr:rowOff>101600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736600"/>
          <a:ext cx="16446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1</xdr:colOff>
      <xdr:row>16</xdr:row>
      <xdr:rowOff>0</xdr:rowOff>
    </xdr:from>
    <xdr:to>
      <xdr:col>19</xdr:col>
      <xdr:colOff>469901</xdr:colOff>
      <xdr:row>19</xdr:row>
      <xdr:rowOff>154463</xdr:rowOff>
    </xdr:to>
    <xdr:pic>
      <xdr:nvPicPr>
        <xdr:cNvPr id="13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1" y="3105150"/>
          <a:ext cx="1231900" cy="70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22</xdr:row>
      <xdr:rowOff>0</xdr:rowOff>
    </xdr:from>
    <xdr:to>
      <xdr:col>21</xdr:col>
      <xdr:colOff>19050</xdr:colOff>
      <xdr:row>23</xdr:row>
      <xdr:rowOff>48571</xdr:rowOff>
    </xdr:to>
    <xdr:pic>
      <xdr:nvPicPr>
        <xdr:cNvPr id="14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4235450"/>
          <a:ext cx="2305050" cy="2327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6350</xdr:colOff>
      <xdr:row>24</xdr:row>
      <xdr:rowOff>50801</xdr:rowOff>
    </xdr:from>
    <xdr:to>
      <xdr:col>20</xdr:col>
      <xdr:colOff>196850</xdr:colOff>
      <xdr:row>28</xdr:row>
      <xdr:rowOff>95251</xdr:rowOff>
    </xdr:to>
    <xdr:pic>
      <xdr:nvPicPr>
        <xdr:cNvPr id="15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8350" y="4679951"/>
          <a:ext cx="1714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387350</xdr:colOff>
      <xdr:row>10</xdr:row>
      <xdr:rowOff>120650</xdr:rowOff>
    </xdr:from>
    <xdr:to>
      <xdr:col>33</xdr:col>
      <xdr:colOff>57150</xdr:colOff>
      <xdr:row>13</xdr:row>
      <xdr:rowOff>38100</xdr:rowOff>
    </xdr:to>
    <xdr:pic>
      <xdr:nvPicPr>
        <xdr:cNvPr id="16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9350" y="2101850"/>
          <a:ext cx="2717800" cy="48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266700</xdr:colOff>
      <xdr:row>14</xdr:row>
      <xdr:rowOff>0</xdr:rowOff>
    </xdr:from>
    <xdr:to>
      <xdr:col>33</xdr:col>
      <xdr:colOff>146050</xdr:colOff>
      <xdr:row>14</xdr:row>
      <xdr:rowOff>165100</xdr:rowOff>
    </xdr:to>
    <xdr:pic>
      <xdr:nvPicPr>
        <xdr:cNvPr id="17" name="Imagen 16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02700" y="2736850"/>
          <a:ext cx="292735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0</xdr:colOff>
      <xdr:row>17</xdr:row>
      <xdr:rowOff>0</xdr:rowOff>
    </xdr:from>
    <xdr:to>
      <xdr:col>37</xdr:col>
      <xdr:colOff>361950</xdr:colOff>
      <xdr:row>18</xdr:row>
      <xdr:rowOff>146050</xdr:rowOff>
    </xdr:to>
    <xdr:pic>
      <xdr:nvPicPr>
        <xdr:cNvPr id="19" name="Imagen 1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0" y="3289300"/>
          <a:ext cx="1123950" cy="33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0</xdr:colOff>
      <xdr:row>19</xdr:row>
      <xdr:rowOff>114300</xdr:rowOff>
    </xdr:from>
    <xdr:to>
      <xdr:col>38</xdr:col>
      <xdr:colOff>412750</xdr:colOff>
      <xdr:row>21</xdr:row>
      <xdr:rowOff>69850</xdr:rowOff>
    </xdr:to>
    <xdr:pic>
      <xdr:nvPicPr>
        <xdr:cNvPr id="20" name="Imagen 1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0" y="3771900"/>
          <a:ext cx="1936750" cy="34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0</xdr:colOff>
      <xdr:row>5</xdr:row>
      <xdr:rowOff>0</xdr:rowOff>
    </xdr:from>
    <xdr:to>
      <xdr:col>41</xdr:col>
      <xdr:colOff>431800</xdr:colOff>
      <xdr:row>5</xdr:row>
      <xdr:rowOff>177800</xdr:rowOff>
    </xdr:to>
    <xdr:pic>
      <xdr:nvPicPr>
        <xdr:cNvPr id="21" name="Imagen 2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0" y="946150"/>
          <a:ext cx="11938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0</xdr:colOff>
      <xdr:row>7</xdr:row>
      <xdr:rowOff>0</xdr:rowOff>
    </xdr:from>
    <xdr:to>
      <xdr:col>40</xdr:col>
      <xdr:colOff>609600</xdr:colOff>
      <xdr:row>7</xdr:row>
      <xdr:rowOff>177800</xdr:rowOff>
    </xdr:to>
    <xdr:pic>
      <xdr:nvPicPr>
        <xdr:cNvPr id="22" name="Imagen 2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0" y="1377950"/>
          <a:ext cx="6096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O53"/>
  <sheetViews>
    <sheetView tabSelected="1" workbookViewId="0">
      <selection activeCell="B1" sqref="B1"/>
    </sheetView>
  </sheetViews>
  <sheetFormatPr baseColWidth="10" defaultRowHeight="14.5" x14ac:dyDescent="0.35"/>
  <sheetData>
    <row r="2" spans="3:41" x14ac:dyDescent="0.35">
      <c r="C2" s="1" t="s">
        <v>24</v>
      </c>
      <c r="J2" s="1" t="s">
        <v>24</v>
      </c>
      <c r="S2" s="1" t="s">
        <v>58</v>
      </c>
      <c r="Z2" s="23" t="s">
        <v>89</v>
      </c>
      <c r="AA2" s="6"/>
      <c r="AB2" s="6"/>
      <c r="AC2" s="6"/>
      <c r="AD2" s="6"/>
      <c r="AE2" s="6"/>
      <c r="AF2" s="6"/>
      <c r="AG2" s="6"/>
      <c r="AH2" s="6"/>
      <c r="AI2" s="6"/>
      <c r="AJ2" s="6"/>
      <c r="AK2" s="33" t="s">
        <v>99</v>
      </c>
      <c r="AL2" s="6"/>
    </row>
    <row r="3" spans="3:41" x14ac:dyDescent="0.35">
      <c r="G3" t="s">
        <v>67</v>
      </c>
      <c r="J3" s="3" t="s">
        <v>25</v>
      </c>
      <c r="S3" t="s">
        <v>30</v>
      </c>
      <c r="Z3" s="6"/>
      <c r="AA3" s="6"/>
      <c r="AB3" s="6"/>
      <c r="AC3" s="6"/>
      <c r="AD3" s="6"/>
      <c r="AE3" s="6"/>
      <c r="AF3" s="6"/>
      <c r="AG3" s="19"/>
      <c r="AH3" s="19"/>
      <c r="AI3" s="19"/>
      <c r="AJ3" s="19"/>
      <c r="AK3" s="19"/>
      <c r="AL3" s="6"/>
    </row>
    <row r="4" spans="3:41" x14ac:dyDescent="0.35">
      <c r="C4" t="s">
        <v>23</v>
      </c>
      <c r="D4" t="s">
        <v>0</v>
      </c>
      <c r="E4" t="s">
        <v>1</v>
      </c>
      <c r="G4" t="s">
        <v>68</v>
      </c>
      <c r="H4" t="s">
        <v>0</v>
      </c>
      <c r="J4" s="4" t="s">
        <v>8</v>
      </c>
      <c r="K4">
        <v>0.05</v>
      </c>
      <c r="Z4" s="7"/>
      <c r="AA4" s="6" t="s">
        <v>69</v>
      </c>
      <c r="AB4" s="6" t="s">
        <v>70</v>
      </c>
      <c r="AD4" s="6" t="s">
        <v>71</v>
      </c>
      <c r="AE4" s="6"/>
      <c r="AG4" s="6"/>
      <c r="AH4" s="6"/>
      <c r="AI4" s="6"/>
      <c r="AJ4" s="6"/>
      <c r="AK4" t="s">
        <v>100</v>
      </c>
      <c r="AO4" t="s">
        <v>101</v>
      </c>
    </row>
    <row r="5" spans="3:41" ht="16.5" x14ac:dyDescent="0.45">
      <c r="C5">
        <v>1</v>
      </c>
      <c r="D5" s="2">
        <v>1.7136925907805562</v>
      </c>
      <c r="E5" s="2">
        <f>+D5^2</f>
        <v>2.9367422956961748</v>
      </c>
      <c r="H5" s="2">
        <v>0.9357690305449069</v>
      </c>
      <c r="J5" s="5" t="s">
        <v>9</v>
      </c>
      <c r="K5" s="6">
        <v>1.5</v>
      </c>
      <c r="L5" s="6"/>
      <c r="M5" s="6"/>
      <c r="N5" s="6"/>
      <c r="O5" s="6"/>
      <c r="P5" s="6"/>
      <c r="Q5" s="6"/>
      <c r="Z5" s="19"/>
      <c r="AA5" s="6">
        <v>1</v>
      </c>
      <c r="AB5" s="2">
        <v>0.9357690305449069</v>
      </c>
      <c r="AD5" s="6" t="s">
        <v>72</v>
      </c>
      <c r="AE5" s="10">
        <f>+AVERAGE(AB5:AB20)</f>
        <v>1.7855049281904944</v>
      </c>
      <c r="AG5" s="6"/>
      <c r="AH5" s="6"/>
      <c r="AI5" s="6"/>
      <c r="AJ5" s="6"/>
      <c r="AK5" s="22" t="s">
        <v>93</v>
      </c>
    </row>
    <row r="6" spans="3:41" ht="16.5" x14ac:dyDescent="0.35">
      <c r="C6">
        <f>1+C5</f>
        <v>2</v>
      </c>
      <c r="D6" s="2">
        <v>1.6957077878003475</v>
      </c>
      <c r="E6" s="2">
        <f t="shared" ref="E6:E20" si="0">+D6^2</f>
        <v>2.8754249016067481</v>
      </c>
      <c r="H6" s="2">
        <v>1.4306560205994174</v>
      </c>
      <c r="L6" s="6"/>
      <c r="M6" s="6"/>
      <c r="N6" s="6"/>
      <c r="O6" s="6"/>
      <c r="P6" s="6"/>
      <c r="Q6" s="6"/>
      <c r="Z6" s="19"/>
      <c r="AA6" s="6">
        <f>1+AA5</f>
        <v>2</v>
      </c>
      <c r="AB6" s="2">
        <v>1.4306560205994174</v>
      </c>
      <c r="AD6" s="6" t="s">
        <v>73</v>
      </c>
      <c r="AE6" s="10">
        <f>VARP(AB5:AB20)</f>
        <v>0.11085329300174518</v>
      </c>
      <c r="AG6" s="6"/>
      <c r="AH6" s="6"/>
      <c r="AI6" s="6"/>
      <c r="AJ6" s="6"/>
      <c r="AK6" t="s">
        <v>94</v>
      </c>
    </row>
    <row r="7" spans="3:41" ht="17.5" x14ac:dyDescent="0.45">
      <c r="C7">
        <f t="shared" ref="C7:C20" si="1">1+C6</f>
        <v>3</v>
      </c>
      <c r="D7" s="2">
        <v>0.9357690305449069</v>
      </c>
      <c r="E7" s="2">
        <f t="shared" si="0"/>
        <v>0.87566367852695493</v>
      </c>
      <c r="H7" s="2">
        <v>1.4438141351973173</v>
      </c>
      <c r="J7" s="7" t="s">
        <v>10</v>
      </c>
      <c r="K7" s="5" t="s">
        <v>20</v>
      </c>
      <c r="L7" s="6"/>
      <c r="M7" s="6"/>
      <c r="N7" s="6"/>
      <c r="O7" s="6"/>
      <c r="P7" s="6"/>
      <c r="Q7" s="6"/>
      <c r="Z7" s="19"/>
      <c r="AA7" s="6">
        <f t="shared" ref="AA7:AA20" si="2">1+AA6</f>
        <v>3</v>
      </c>
      <c r="AB7" s="2">
        <v>1.4438141351973173</v>
      </c>
      <c r="AD7" s="6" t="s">
        <v>74</v>
      </c>
      <c r="AE7" s="10">
        <f>+Z26*AE6</f>
        <v>1.7736526880279229</v>
      </c>
      <c r="AG7" s="6"/>
      <c r="AH7" s="6"/>
      <c r="AI7" s="6"/>
      <c r="AJ7" s="6"/>
      <c r="AK7" s="18" t="s">
        <v>95</v>
      </c>
      <c r="AL7">
        <v>2</v>
      </c>
    </row>
    <row r="8" spans="3:41" ht="16.5" x14ac:dyDescent="0.45">
      <c r="C8">
        <f t="shared" si="1"/>
        <v>4</v>
      </c>
      <c r="D8" s="2">
        <v>1.8070347141445382</v>
      </c>
      <c r="E8" s="2">
        <f t="shared" si="0"/>
        <v>3.265374458123433</v>
      </c>
      <c r="H8" s="2">
        <v>1.4640785866475199</v>
      </c>
      <c r="J8" s="7" t="s">
        <v>11</v>
      </c>
      <c r="K8" s="5" t="s">
        <v>21</v>
      </c>
      <c r="L8" s="6"/>
      <c r="M8" s="6"/>
      <c r="N8" s="6"/>
      <c r="O8" s="6"/>
      <c r="P8" s="6"/>
      <c r="Q8" s="6"/>
      <c r="Z8" s="19"/>
      <c r="AA8" s="6">
        <f t="shared" si="2"/>
        <v>4</v>
      </c>
      <c r="AB8" s="2">
        <v>1.4640785866475199</v>
      </c>
      <c r="AD8" s="6"/>
      <c r="AE8" s="6"/>
      <c r="AF8" s="6"/>
      <c r="AG8" s="6"/>
      <c r="AH8" s="6"/>
      <c r="AI8" s="6"/>
      <c r="AJ8" s="6"/>
      <c r="AK8" s="18" t="s">
        <v>96</v>
      </c>
    </row>
    <row r="9" spans="3:41" x14ac:dyDescent="0.35">
      <c r="C9">
        <f t="shared" si="1"/>
        <v>5</v>
      </c>
      <c r="D9" s="2">
        <v>2.0892445536417652</v>
      </c>
      <c r="E9" s="2">
        <f t="shared" si="0"/>
        <v>4.3649428049217791</v>
      </c>
      <c r="H9" s="2">
        <v>1.6957077878003475</v>
      </c>
      <c r="J9" s="6"/>
      <c r="K9" s="6"/>
      <c r="L9" s="6"/>
      <c r="M9" s="6"/>
      <c r="N9" s="6"/>
      <c r="O9" s="6"/>
      <c r="P9" s="6"/>
      <c r="Q9" s="6"/>
      <c r="S9" s="18" t="s">
        <v>59</v>
      </c>
      <c r="T9">
        <v>0.03</v>
      </c>
      <c r="Z9" s="19"/>
      <c r="AA9" s="6">
        <f t="shared" si="2"/>
        <v>5</v>
      </c>
      <c r="AB9" s="2">
        <v>1.6957077878003475</v>
      </c>
      <c r="AD9" s="7" t="s">
        <v>75</v>
      </c>
      <c r="AE9" s="11" t="s">
        <v>76</v>
      </c>
      <c r="AF9" s="7"/>
      <c r="AG9" s="6"/>
      <c r="AH9" s="6"/>
    </row>
    <row r="10" spans="3:41" ht="16.5" x14ac:dyDescent="0.45">
      <c r="C10">
        <f t="shared" si="1"/>
        <v>6</v>
      </c>
      <c r="D10" s="2">
        <v>1.8005620677256957</v>
      </c>
      <c r="E10" s="2">
        <f t="shared" si="0"/>
        <v>3.2420237597326329</v>
      </c>
      <c r="H10" s="2">
        <v>1.7136925907805562</v>
      </c>
      <c r="J10" s="7" t="s">
        <v>12</v>
      </c>
      <c r="L10" s="6"/>
      <c r="M10" s="6" t="s">
        <v>22</v>
      </c>
      <c r="N10" s="6"/>
      <c r="O10" s="6"/>
      <c r="P10" s="6"/>
      <c r="Q10" s="6"/>
      <c r="S10" s="18" t="s">
        <v>60</v>
      </c>
      <c r="T10">
        <v>0.95</v>
      </c>
      <c r="Z10" s="19"/>
      <c r="AA10" s="6">
        <f t="shared" si="2"/>
        <v>6</v>
      </c>
      <c r="AB10" s="2">
        <v>1.7136925907805562</v>
      </c>
      <c r="AD10" s="7" t="s">
        <v>77</v>
      </c>
      <c r="AE10" s="11" t="s">
        <v>78</v>
      </c>
      <c r="AF10" s="7"/>
      <c r="AG10" s="6"/>
      <c r="AH10" s="6"/>
      <c r="AK10" s="22" t="s">
        <v>97</v>
      </c>
    </row>
    <row r="11" spans="3:41" x14ac:dyDescent="0.35">
      <c r="C11">
        <f t="shared" si="1"/>
        <v>7</v>
      </c>
      <c r="D11" s="2">
        <v>1.8474851731269155</v>
      </c>
      <c r="E11" s="2">
        <f t="shared" si="0"/>
        <v>3.4132014649237892</v>
      </c>
      <c r="H11" s="2">
        <v>1.8005620677256957</v>
      </c>
      <c r="J11" s="6"/>
      <c r="K11" s="6"/>
      <c r="L11" s="6"/>
      <c r="M11" s="6"/>
      <c r="N11" s="6"/>
      <c r="O11" s="6"/>
      <c r="P11" s="6"/>
      <c r="Q11" s="6"/>
      <c r="S11" s="18" t="s">
        <v>61</v>
      </c>
      <c r="T11">
        <v>1.96</v>
      </c>
      <c r="Z11" s="19"/>
      <c r="AA11" s="6">
        <f t="shared" si="2"/>
        <v>7</v>
      </c>
      <c r="AB11" s="2">
        <v>1.8005620677256957</v>
      </c>
      <c r="AG11" s="6"/>
      <c r="AH11" s="6"/>
      <c r="AK11" t="s">
        <v>94</v>
      </c>
      <c r="AO11">
        <f>5/9</f>
        <v>0.55555555555555558</v>
      </c>
    </row>
    <row r="12" spans="3:41" x14ac:dyDescent="0.35">
      <c r="C12">
        <f t="shared" si="1"/>
        <v>8</v>
      </c>
      <c r="D12" s="2">
        <v>1.9893322405521758</v>
      </c>
      <c r="E12" s="2">
        <f t="shared" si="0"/>
        <v>3.9574427633003402</v>
      </c>
      <c r="H12" s="2">
        <v>1.8070347141445382</v>
      </c>
      <c r="K12" s="6"/>
      <c r="L12" s="6"/>
      <c r="M12" s="6"/>
      <c r="N12" s="6"/>
      <c r="O12" s="6"/>
      <c r="P12" s="6"/>
      <c r="Q12" s="6"/>
      <c r="S12" s="18" t="s">
        <v>62</v>
      </c>
      <c r="T12">
        <f>+(T11^2)*0.25/(T9^2)</f>
        <v>1067.1111111111111</v>
      </c>
      <c r="Z12" s="19"/>
      <c r="AA12" s="6">
        <f t="shared" si="2"/>
        <v>8</v>
      </c>
      <c r="AB12" s="2">
        <v>1.8070347141445382</v>
      </c>
      <c r="AG12" s="6"/>
      <c r="AH12" s="6"/>
      <c r="AK12" s="18" t="s">
        <v>95</v>
      </c>
      <c r="AL12">
        <v>5</v>
      </c>
    </row>
    <row r="13" spans="3:41" ht="16" x14ac:dyDescent="0.4">
      <c r="C13">
        <f t="shared" si="1"/>
        <v>9</v>
      </c>
      <c r="D13" s="2">
        <v>2.3180954758543519</v>
      </c>
      <c r="E13" s="2">
        <f t="shared" si="0"/>
        <v>5.373566635176414</v>
      </c>
      <c r="H13" s="2">
        <v>1.8474851731269155</v>
      </c>
      <c r="J13" s="7" t="s">
        <v>13</v>
      </c>
      <c r="K13" s="8" t="s">
        <v>26</v>
      </c>
      <c r="L13" s="6">
        <f>TINV(2*K4,D24-1)</f>
        <v>1.7530503556925723</v>
      </c>
      <c r="M13" s="6"/>
      <c r="N13" s="6"/>
      <c r="O13" s="6"/>
      <c r="P13" s="6"/>
      <c r="Q13" s="6"/>
      <c r="Z13" s="19"/>
      <c r="AA13" s="6">
        <f t="shared" si="2"/>
        <v>9</v>
      </c>
      <c r="AB13" s="2">
        <v>1.8474851731269155</v>
      </c>
      <c r="AG13" s="6"/>
      <c r="AH13" s="6"/>
      <c r="AK13" s="18" t="s">
        <v>96</v>
      </c>
    </row>
    <row r="14" spans="3:41" x14ac:dyDescent="0.35">
      <c r="C14">
        <f t="shared" si="1"/>
        <v>10</v>
      </c>
      <c r="D14" s="2">
        <v>1.4306560205994174</v>
      </c>
      <c r="E14" s="2">
        <f t="shared" si="0"/>
        <v>2.0467766492773607</v>
      </c>
      <c r="H14" s="2">
        <v>1.8628451743978076</v>
      </c>
      <c r="J14" s="6"/>
      <c r="K14" s="6"/>
      <c r="L14" s="6"/>
      <c r="M14" s="6"/>
      <c r="N14" s="6"/>
      <c r="O14" s="6"/>
      <c r="P14" s="6"/>
      <c r="Q14" s="6"/>
      <c r="Z14" s="19"/>
      <c r="AA14" s="6">
        <f t="shared" si="2"/>
        <v>10</v>
      </c>
      <c r="AB14" s="2">
        <v>1.8628451743978076</v>
      </c>
      <c r="AG14" s="6"/>
      <c r="AH14" s="6"/>
    </row>
    <row r="15" spans="3:41" x14ac:dyDescent="0.35">
      <c r="C15">
        <f t="shared" si="1"/>
        <v>11</v>
      </c>
      <c r="D15" s="2">
        <v>1.8628451743978076</v>
      </c>
      <c r="E15" s="2">
        <f t="shared" si="0"/>
        <v>3.4701921437771981</v>
      </c>
      <c r="H15" s="2">
        <v>1.9480229911976494</v>
      </c>
      <c r="J15" s="7" t="s">
        <v>14</v>
      </c>
      <c r="K15" s="6">
        <f>+L13</f>
        <v>1.7530503556925723</v>
      </c>
      <c r="L15" s="9" t="s">
        <v>17</v>
      </c>
      <c r="O15" s="6"/>
      <c r="P15" s="6"/>
      <c r="Q15" s="6"/>
      <c r="S15" t="s">
        <v>63</v>
      </c>
      <c r="Z15" s="19"/>
      <c r="AA15" s="6">
        <f t="shared" si="2"/>
        <v>11</v>
      </c>
      <c r="AB15" s="2">
        <v>1.9480229911976494</v>
      </c>
      <c r="AG15" s="6"/>
      <c r="AH15" s="6"/>
      <c r="AK15" s="22" t="s">
        <v>98</v>
      </c>
    </row>
    <row r="16" spans="3:41" x14ac:dyDescent="0.35">
      <c r="C16">
        <f t="shared" si="1"/>
        <v>12</v>
      </c>
      <c r="D16" s="2">
        <v>1.9962162059498951</v>
      </c>
      <c r="E16" s="2">
        <f t="shared" si="0"/>
        <v>3.9848791408969939</v>
      </c>
      <c r="H16" s="2">
        <v>1.9893322405521758</v>
      </c>
      <c r="J16" s="7" t="s">
        <v>16</v>
      </c>
      <c r="K16" s="9" t="s">
        <v>15</v>
      </c>
      <c r="L16" s="6">
        <f>+L13</f>
        <v>1.7530503556925723</v>
      </c>
      <c r="M16" s="6"/>
      <c r="N16" s="6"/>
      <c r="O16" s="6"/>
      <c r="P16" s="6"/>
      <c r="Q16" s="6"/>
      <c r="Z16" s="19"/>
      <c r="AA16" s="6">
        <f t="shared" si="2"/>
        <v>12</v>
      </c>
      <c r="AB16" s="2">
        <v>1.9893322405521758</v>
      </c>
      <c r="AD16" s="20" t="s">
        <v>79</v>
      </c>
      <c r="AE16" s="7">
        <v>0.01</v>
      </c>
      <c r="AF16" s="7"/>
      <c r="AG16" s="6"/>
      <c r="AH16" s="6"/>
      <c r="AK16" t="s">
        <v>94</v>
      </c>
    </row>
    <row r="17" spans="3:38" x14ac:dyDescent="0.35">
      <c r="C17">
        <f t="shared" si="1"/>
        <v>13</v>
      </c>
      <c r="D17" s="2">
        <v>2.2255221028870436</v>
      </c>
      <c r="E17" s="2">
        <f t="shared" si="0"/>
        <v>4.9529486304387689</v>
      </c>
      <c r="H17" s="2">
        <v>1.9962162059498951</v>
      </c>
      <c r="J17" s="7"/>
      <c r="K17" s="6"/>
      <c r="L17" s="6"/>
      <c r="M17" s="6"/>
      <c r="N17" s="6"/>
      <c r="O17" s="6"/>
      <c r="P17" s="6"/>
      <c r="Q17" s="6"/>
      <c r="Z17" s="19"/>
      <c r="AA17" s="6">
        <f t="shared" si="2"/>
        <v>13</v>
      </c>
      <c r="AB17" s="2">
        <v>1.9962162059498951</v>
      </c>
      <c r="AD17" s="7" t="s">
        <v>2</v>
      </c>
      <c r="AE17" s="7">
        <f>+Z26</f>
        <v>16</v>
      </c>
      <c r="AF17" s="7"/>
      <c r="AG17" s="6"/>
      <c r="AH17" s="6"/>
      <c r="AK17" s="18"/>
    </row>
    <row r="18" spans="3:38" x14ac:dyDescent="0.35">
      <c r="C18">
        <f t="shared" si="1"/>
        <v>14</v>
      </c>
      <c r="D18" s="2">
        <v>1.9480229911976494</v>
      </c>
      <c r="E18" s="2">
        <f t="shared" si="0"/>
        <v>3.7947935742346375</v>
      </c>
      <c r="H18" s="2">
        <v>2.0892445536417652</v>
      </c>
      <c r="J18" s="7" t="s">
        <v>18</v>
      </c>
      <c r="K18" s="10">
        <f>+(D25-K5)*SQRT(D24)/D30</f>
        <v>3.3211228394248953</v>
      </c>
      <c r="L18" s="6"/>
      <c r="M18" s="6"/>
      <c r="N18" s="6"/>
      <c r="O18" s="6"/>
      <c r="P18" s="6"/>
      <c r="Q18" s="6"/>
      <c r="Z18" s="19"/>
      <c r="AA18" s="6">
        <f t="shared" si="2"/>
        <v>14</v>
      </c>
      <c r="AB18" s="2">
        <v>2.0892445536417652</v>
      </c>
      <c r="AD18" s="7" t="s">
        <v>13</v>
      </c>
      <c r="AE18" s="21">
        <v>0.84399999999999997</v>
      </c>
      <c r="AF18" s="7"/>
      <c r="AG18" s="6"/>
      <c r="AH18" s="6"/>
    </row>
    <row r="19" spans="3:38" x14ac:dyDescent="0.35">
      <c r="C19">
        <f t="shared" si="1"/>
        <v>15</v>
      </c>
      <c r="D19" s="2">
        <v>1.4640785866475199</v>
      </c>
      <c r="E19" s="2">
        <f t="shared" si="0"/>
        <v>2.1435261078797994</v>
      </c>
      <c r="H19" s="2">
        <v>2.2255221028870436</v>
      </c>
      <c r="J19" s="6"/>
      <c r="K19" s="6"/>
      <c r="L19" s="6"/>
      <c r="M19" s="6"/>
      <c r="N19" s="6"/>
      <c r="O19" s="6"/>
      <c r="P19" s="6"/>
      <c r="Q19" s="6"/>
      <c r="Z19" s="19"/>
      <c r="AA19" s="6">
        <f t="shared" si="2"/>
        <v>15</v>
      </c>
      <c r="AB19" s="2">
        <v>2.2255221028870436</v>
      </c>
      <c r="AD19" s="7" t="s">
        <v>50</v>
      </c>
      <c r="AE19" s="21">
        <f>+AE18</f>
        <v>0.84399999999999997</v>
      </c>
      <c r="AF19" s="16">
        <v>1</v>
      </c>
      <c r="AG19" s="6"/>
      <c r="AH19" s="6"/>
    </row>
    <row r="20" spans="3:38" x14ac:dyDescent="0.35">
      <c r="C20">
        <f t="shared" si="1"/>
        <v>16</v>
      </c>
      <c r="D20" s="2">
        <v>1.4438141351973173</v>
      </c>
      <c r="E20" s="2">
        <f t="shared" si="0"/>
        <v>2.0845992569955771</v>
      </c>
      <c r="H20" s="2">
        <v>2.3180954758543519</v>
      </c>
      <c r="J20" s="11" t="s">
        <v>104</v>
      </c>
      <c r="K20" s="6"/>
      <c r="L20" s="6"/>
      <c r="M20" s="6"/>
      <c r="N20" s="6"/>
      <c r="O20" s="6"/>
      <c r="P20" s="6"/>
      <c r="Q20" s="6"/>
      <c r="Z20" s="19"/>
      <c r="AA20" s="6">
        <f t="shared" si="2"/>
        <v>16</v>
      </c>
      <c r="AB20" s="2">
        <v>2.3180954758543519</v>
      </c>
      <c r="AD20" s="7" t="s">
        <v>51</v>
      </c>
      <c r="AE20" s="16">
        <v>0</v>
      </c>
      <c r="AF20" s="21">
        <f>+AE19</f>
        <v>0.84399999999999997</v>
      </c>
      <c r="AG20" s="6"/>
      <c r="AH20" s="6"/>
    </row>
    <row r="21" spans="3:38" ht="16.5" x14ac:dyDescent="0.45">
      <c r="D21" s="2">
        <f t="shared" ref="D21:E21" si="3">SUM(D5:D20)</f>
        <v>28.568078851047911</v>
      </c>
      <c r="E21" s="2">
        <f t="shared" si="3"/>
        <v>52.782098265508594</v>
      </c>
      <c r="J21" s="6" t="s">
        <v>103</v>
      </c>
      <c r="K21" t="s">
        <v>27</v>
      </c>
      <c r="L21" s="6">
        <f>_xlfn.T.DIST.RT(K18,D24-1)</f>
        <v>2.326467009216817E-3</v>
      </c>
      <c r="M21" s="6" t="s">
        <v>105</v>
      </c>
      <c r="N21" s="6"/>
      <c r="O21" s="6"/>
      <c r="P21" s="6"/>
      <c r="Q21" s="6"/>
      <c r="Z21" s="19"/>
      <c r="AA21" s="6"/>
      <c r="AB21" s="6"/>
      <c r="AC21" s="6"/>
      <c r="AD21" s="7" t="s">
        <v>81</v>
      </c>
      <c r="AE21" s="10">
        <f>+AH34^2/AE7</f>
        <v>0.95201672081985067</v>
      </c>
      <c r="AF21" s="22" t="s">
        <v>92</v>
      </c>
      <c r="AG21" s="6"/>
      <c r="AH21" s="6"/>
    </row>
    <row r="22" spans="3:38" x14ac:dyDescent="0.35">
      <c r="Z22" s="19"/>
      <c r="AA22" s="6"/>
      <c r="AB22" s="6"/>
      <c r="AC22" s="6"/>
      <c r="AG22" s="6"/>
      <c r="AH22" s="6"/>
    </row>
    <row r="23" spans="3:38" x14ac:dyDescent="0.35">
      <c r="Z23" s="6" t="s">
        <v>80</v>
      </c>
      <c r="AA23" s="6"/>
      <c r="AB23" s="6"/>
      <c r="AC23" s="6"/>
      <c r="AD23" s="6" t="s">
        <v>103</v>
      </c>
      <c r="AE23" t="s">
        <v>19</v>
      </c>
      <c r="AF23" s="6">
        <v>0.5</v>
      </c>
      <c r="AG23" s="6" t="s">
        <v>102</v>
      </c>
      <c r="AH23" s="6"/>
      <c r="AJ23" s="6"/>
    </row>
    <row r="24" spans="3:38" ht="16.5" x14ac:dyDescent="0.45">
      <c r="C24" t="s">
        <v>2</v>
      </c>
      <c r="D24">
        <f>+C20</f>
        <v>16</v>
      </c>
      <c r="J24" s="3" t="s">
        <v>30</v>
      </c>
      <c r="K24" s="6"/>
      <c r="L24" s="6"/>
      <c r="M24" s="5" t="s">
        <v>55</v>
      </c>
      <c r="N24" s="6">
        <v>0.3</v>
      </c>
      <c r="O24" s="6"/>
      <c r="P24" s="6"/>
      <c r="Q24" s="6"/>
      <c r="Z24" s="6"/>
      <c r="AA24" s="6"/>
      <c r="AB24" s="19"/>
      <c r="AC24" s="19"/>
      <c r="AD24" s="6"/>
      <c r="AE24" s="6"/>
      <c r="AF24" s="6"/>
      <c r="AG24" s="6"/>
      <c r="AH24" s="6"/>
      <c r="AI24" s="6"/>
      <c r="AJ24" s="6"/>
      <c r="AK24" s="6"/>
      <c r="AL24" s="6"/>
    </row>
    <row r="25" spans="3:38" ht="17.5" x14ac:dyDescent="0.45">
      <c r="C25" t="s">
        <v>3</v>
      </c>
      <c r="D25" s="2">
        <f>+D21/D24</f>
        <v>1.7855049281904944</v>
      </c>
      <c r="J25" s="7" t="s">
        <v>10</v>
      </c>
      <c r="K25" s="5" t="s">
        <v>31</v>
      </c>
      <c r="L25" s="6"/>
      <c r="M25" s="5" t="s">
        <v>28</v>
      </c>
      <c r="N25" s="6">
        <f>+N24^2</f>
        <v>0.09</v>
      </c>
      <c r="O25" s="6"/>
      <c r="P25" s="6"/>
      <c r="Q25" s="6"/>
      <c r="Z25" s="24" t="s">
        <v>2</v>
      </c>
      <c r="AA25" s="25" t="s">
        <v>82</v>
      </c>
      <c r="AB25" s="24" t="s">
        <v>83</v>
      </c>
      <c r="AC25" s="27" t="s">
        <v>84</v>
      </c>
      <c r="AD25" s="24" t="s">
        <v>85</v>
      </c>
      <c r="AE25" s="24" t="s">
        <v>90</v>
      </c>
      <c r="AF25" s="24" t="s">
        <v>91</v>
      </c>
      <c r="AG25" s="24" t="s">
        <v>86</v>
      </c>
      <c r="AH25" s="24" t="s">
        <v>87</v>
      </c>
      <c r="AI25" s="6"/>
      <c r="AJ25" s="6"/>
      <c r="AK25" s="6"/>
      <c r="AL25" s="6"/>
    </row>
    <row r="26" spans="3:38" ht="17.5" x14ac:dyDescent="0.45">
      <c r="C26" t="s">
        <v>4</v>
      </c>
      <c r="D26" s="2">
        <f>+E21/D24</f>
        <v>3.2988811415942871</v>
      </c>
      <c r="J26" s="7" t="s">
        <v>11</v>
      </c>
      <c r="K26" s="5" t="s">
        <v>32</v>
      </c>
      <c r="L26" s="6"/>
      <c r="M26" s="12" t="s">
        <v>29</v>
      </c>
      <c r="N26" s="6">
        <v>0.05</v>
      </c>
      <c r="O26" s="6"/>
      <c r="P26" s="6"/>
      <c r="Q26" s="6"/>
      <c r="Z26" s="24">
        <f>+D24</f>
        <v>16</v>
      </c>
      <c r="AA26" s="26">
        <f>+Z26/2</f>
        <v>8</v>
      </c>
      <c r="AB26" s="28">
        <v>1</v>
      </c>
      <c r="AC26" s="29">
        <v>0.50560000000000005</v>
      </c>
      <c r="AD26" s="28">
        <f>+$Z$26-AB26+1</f>
        <v>16</v>
      </c>
      <c r="AE26" s="29">
        <f>+AB20</f>
        <v>2.3180954758543519</v>
      </c>
      <c r="AF26" s="29">
        <f t="shared" ref="AF26:AF33" si="4">+AB5</f>
        <v>0.9357690305449069</v>
      </c>
      <c r="AG26" s="30">
        <f>+AE26-AF26</f>
        <v>1.382326445309445</v>
      </c>
      <c r="AH26" s="29">
        <f>+AC26*AG26</f>
        <v>0.69890425074845552</v>
      </c>
      <c r="AI26" s="6"/>
      <c r="AJ26" s="6"/>
      <c r="AK26" s="6"/>
      <c r="AL26" s="6"/>
    </row>
    <row r="27" spans="3:38" x14ac:dyDescent="0.35">
      <c r="C27" t="s">
        <v>5</v>
      </c>
      <c r="D27" s="2">
        <f>+D26-D25^2</f>
        <v>0.11085329300174429</v>
      </c>
      <c r="J27" s="6"/>
      <c r="K27" s="6"/>
      <c r="L27" s="6"/>
      <c r="M27" s="12" t="s">
        <v>54</v>
      </c>
      <c r="N27" s="6">
        <f>+N26/2</f>
        <v>2.5000000000000001E-2</v>
      </c>
      <c r="O27" s="6"/>
      <c r="P27" s="6"/>
      <c r="Q27" s="6"/>
      <c r="Z27" s="7"/>
      <c r="AA27" s="7"/>
      <c r="AB27" s="28">
        <f>1+AB26</f>
        <v>2</v>
      </c>
      <c r="AC27" s="29">
        <v>0.32900000000000001</v>
      </c>
      <c r="AD27" s="28">
        <f t="shared" ref="AD27:AD33" si="5">+$Z$26-AB27+1</f>
        <v>15</v>
      </c>
      <c r="AE27" s="29">
        <f>+AB19</f>
        <v>2.2255221028870436</v>
      </c>
      <c r="AF27" s="29">
        <f t="shared" si="4"/>
        <v>1.4306560205994174</v>
      </c>
      <c r="AG27" s="30">
        <f t="shared" ref="AG27:AG33" si="6">+AE27-AF27</f>
        <v>0.79486608228762612</v>
      </c>
      <c r="AH27" s="29">
        <f t="shared" ref="AH27:AH33" si="7">+AC27*AG27</f>
        <v>0.26151094107262901</v>
      </c>
    </row>
    <row r="28" spans="3:38" x14ac:dyDescent="0.35">
      <c r="C28" t="s">
        <v>111</v>
      </c>
      <c r="D28" s="2">
        <f>+SQRT(D27)</f>
        <v>0.33294638157178447</v>
      </c>
      <c r="J28" s="6"/>
      <c r="K28" s="6"/>
      <c r="L28" s="6"/>
      <c r="M28" s="6"/>
      <c r="N28" s="6"/>
      <c r="O28" s="6"/>
      <c r="P28" s="6"/>
      <c r="Q28" s="6"/>
      <c r="Z28" s="7"/>
      <c r="AA28" s="7"/>
      <c r="AB28" s="28">
        <f t="shared" ref="AB28:AB33" si="8">1+AB27</f>
        <v>3</v>
      </c>
      <c r="AC28" s="29">
        <v>0.25209999999999999</v>
      </c>
      <c r="AD28" s="28">
        <f t="shared" si="5"/>
        <v>14</v>
      </c>
      <c r="AE28" s="29">
        <f>+AB18</f>
        <v>2.0892445536417652</v>
      </c>
      <c r="AF28" s="29">
        <f t="shared" si="4"/>
        <v>1.4438141351973173</v>
      </c>
      <c r="AG28" s="30">
        <f t="shared" si="6"/>
        <v>0.64543041844444793</v>
      </c>
      <c r="AH28" s="29">
        <f t="shared" si="7"/>
        <v>0.16271300848984532</v>
      </c>
    </row>
    <row r="29" spans="3:38" ht="17.5" x14ac:dyDescent="0.45">
      <c r="C29" t="s">
        <v>6</v>
      </c>
      <c r="D29" s="2">
        <f>+D24/(D24-1)*D27</f>
        <v>0.11824351253519391</v>
      </c>
      <c r="J29" s="7" t="s">
        <v>12</v>
      </c>
      <c r="L29" s="6"/>
      <c r="M29" s="6" t="s">
        <v>22</v>
      </c>
      <c r="N29" s="6"/>
      <c r="O29" s="6"/>
      <c r="P29" s="6"/>
      <c r="Q29" s="6"/>
      <c r="Z29" s="7"/>
      <c r="AA29" s="7"/>
      <c r="AB29" s="28">
        <f t="shared" si="8"/>
        <v>4</v>
      </c>
      <c r="AC29" s="29">
        <v>0.1988</v>
      </c>
      <c r="AD29" s="28">
        <f t="shared" si="5"/>
        <v>13</v>
      </c>
      <c r="AE29" s="29">
        <f>+AB17</f>
        <v>1.9962162059498951</v>
      </c>
      <c r="AF29" s="29">
        <f t="shared" si="4"/>
        <v>1.4640785866475199</v>
      </c>
      <c r="AG29" s="30">
        <f t="shared" si="6"/>
        <v>0.53213761930237524</v>
      </c>
      <c r="AH29" s="29">
        <f t="shared" si="7"/>
        <v>0.1057889587173122</v>
      </c>
    </row>
    <row r="30" spans="3:38" ht="16.5" x14ac:dyDescent="0.45">
      <c r="C30" t="s">
        <v>7</v>
      </c>
      <c r="D30" s="2">
        <f>+SQRT(D29)</f>
        <v>0.34386554426867766</v>
      </c>
      <c r="J30" s="6"/>
      <c r="K30" s="6"/>
      <c r="L30" s="6"/>
      <c r="M30" s="6"/>
      <c r="N30" s="6"/>
      <c r="O30" s="6"/>
      <c r="P30" s="6"/>
      <c r="Q30" s="6"/>
      <c r="Z30" s="31"/>
      <c r="AA30" s="7"/>
      <c r="AB30" s="28">
        <f t="shared" si="8"/>
        <v>5</v>
      </c>
      <c r="AC30" s="29">
        <v>0.1447</v>
      </c>
      <c r="AD30" s="28">
        <f t="shared" si="5"/>
        <v>12</v>
      </c>
      <c r="AE30" s="29">
        <f>+AB16</f>
        <v>1.9893322405521758</v>
      </c>
      <c r="AF30" s="29">
        <f t="shared" si="4"/>
        <v>1.6957077878003475</v>
      </c>
      <c r="AG30" s="30">
        <f t="shared" si="6"/>
        <v>0.29362445275182836</v>
      </c>
      <c r="AH30" s="29">
        <f t="shared" si="7"/>
        <v>4.2487458313189563E-2</v>
      </c>
    </row>
    <row r="31" spans="3:38" x14ac:dyDescent="0.35">
      <c r="J31" s="6"/>
      <c r="K31" s="6"/>
      <c r="L31" s="6"/>
      <c r="M31" s="6"/>
      <c r="N31" s="6"/>
      <c r="O31" s="6"/>
      <c r="P31" s="6"/>
      <c r="Q31" s="6"/>
      <c r="S31" t="s">
        <v>62</v>
      </c>
      <c r="T31">
        <v>200</v>
      </c>
      <c r="Z31" s="7"/>
      <c r="AA31" s="7"/>
      <c r="AB31" s="28">
        <f t="shared" si="8"/>
        <v>6</v>
      </c>
      <c r="AC31" s="29">
        <v>0.10050000000000001</v>
      </c>
      <c r="AD31" s="28">
        <f t="shared" si="5"/>
        <v>11</v>
      </c>
      <c r="AE31" s="29">
        <f>+AB15</f>
        <v>1.9480229911976494</v>
      </c>
      <c r="AF31" s="29">
        <f t="shared" si="4"/>
        <v>1.7136925907805562</v>
      </c>
      <c r="AG31" s="30">
        <f t="shared" si="6"/>
        <v>0.23433040041709319</v>
      </c>
      <c r="AH31" s="29">
        <f t="shared" si="7"/>
        <v>2.3550205241917865E-2</v>
      </c>
    </row>
    <row r="32" spans="3:38" ht="17" thickBot="1" x14ac:dyDescent="0.5">
      <c r="J32" s="16" t="s">
        <v>48</v>
      </c>
      <c r="K32" s="7">
        <v>6.2619999999999996</v>
      </c>
      <c r="L32" s="7"/>
      <c r="M32" s="6"/>
      <c r="N32" s="17"/>
      <c r="O32" s="17"/>
      <c r="P32" s="17"/>
      <c r="Q32" s="17"/>
      <c r="S32" t="s">
        <v>64</v>
      </c>
      <c r="T32">
        <f>120/T31</f>
        <v>0.6</v>
      </c>
      <c r="Z32" s="7"/>
      <c r="AA32" s="7"/>
      <c r="AB32" s="28">
        <f t="shared" si="8"/>
        <v>7</v>
      </c>
      <c r="AC32" s="29">
        <v>5.9299999999999999E-2</v>
      </c>
      <c r="AD32" s="28">
        <f t="shared" si="5"/>
        <v>10</v>
      </c>
      <c r="AE32" s="29">
        <f>+AB14</f>
        <v>1.8628451743978076</v>
      </c>
      <c r="AF32" s="29">
        <f t="shared" si="4"/>
        <v>1.8005620677256957</v>
      </c>
      <c r="AG32" s="30">
        <f t="shared" si="6"/>
        <v>6.2283106672111899E-2</v>
      </c>
      <c r="AH32" s="29">
        <f t="shared" si="7"/>
        <v>3.6933882256562356E-3</v>
      </c>
    </row>
    <row r="33" spans="3:34" ht="16.5" x14ac:dyDescent="0.45">
      <c r="C33" s="15" t="s">
        <v>33</v>
      </c>
      <c r="D33" s="15"/>
      <c r="J33" s="16" t="s">
        <v>49</v>
      </c>
      <c r="K33" s="7">
        <v>27.488</v>
      </c>
      <c r="L33" s="7"/>
      <c r="M33" s="6"/>
      <c r="N33" s="17"/>
      <c r="O33" s="17"/>
      <c r="P33" s="17"/>
      <c r="Q33" s="17"/>
      <c r="S33" t="s">
        <v>65</v>
      </c>
      <c r="T33">
        <f>1-T32</f>
        <v>0.4</v>
      </c>
      <c r="Z33" s="32"/>
      <c r="AA33" s="32"/>
      <c r="AB33" s="28">
        <f t="shared" si="8"/>
        <v>8</v>
      </c>
      <c r="AC33" s="29">
        <v>1.9599999999999999E-2</v>
      </c>
      <c r="AD33" s="28">
        <f t="shared" si="5"/>
        <v>9</v>
      </c>
      <c r="AE33" s="29">
        <f>+AB13</f>
        <v>1.8474851731269155</v>
      </c>
      <c r="AF33" s="29">
        <f t="shared" si="4"/>
        <v>1.8070347141445382</v>
      </c>
      <c r="AG33" s="30">
        <f t="shared" si="6"/>
        <v>4.0450458982377313E-2</v>
      </c>
      <c r="AH33" s="29">
        <f t="shared" si="7"/>
        <v>7.9282899605459534E-4</v>
      </c>
    </row>
    <row r="34" spans="3:34" x14ac:dyDescent="0.35">
      <c r="C34" s="13"/>
      <c r="D34" s="13"/>
      <c r="J34" s="7"/>
      <c r="K34" s="7"/>
      <c r="L34" s="7"/>
      <c r="M34" s="6"/>
      <c r="N34" s="6"/>
      <c r="O34" s="6"/>
      <c r="P34" s="6"/>
      <c r="Q34" s="6"/>
      <c r="S34" s="18" t="s">
        <v>66</v>
      </c>
      <c r="T34" s="2">
        <f>+T11*SQRT(+T32*T33/T31)</f>
        <v>6.7896391656699986E-2</v>
      </c>
      <c r="Z34" s="32"/>
      <c r="AA34" s="32"/>
      <c r="AB34" s="31" t="s">
        <v>88</v>
      </c>
      <c r="AC34" s="31"/>
      <c r="AD34" s="7"/>
      <c r="AE34" s="32"/>
      <c r="AF34" s="32"/>
      <c r="AG34" s="7"/>
      <c r="AH34" s="29">
        <f>SUM(AH26:AH33)</f>
        <v>1.2994410398050604</v>
      </c>
    </row>
    <row r="35" spans="3:34" x14ac:dyDescent="0.35">
      <c r="C35" s="13" t="s">
        <v>34</v>
      </c>
      <c r="D35" s="13">
        <v>1.7855049281904944</v>
      </c>
      <c r="J35" s="7" t="s">
        <v>50</v>
      </c>
      <c r="K35" s="7">
        <f>+L36</f>
        <v>6.2619999999999996</v>
      </c>
      <c r="L35" s="9">
        <f>+N36</f>
        <v>27.488</v>
      </c>
      <c r="M35" s="7"/>
      <c r="N35" s="6"/>
      <c r="O35" s="6"/>
      <c r="P35" s="6"/>
      <c r="Q35" s="6"/>
      <c r="S35" s="18" t="s">
        <v>107</v>
      </c>
      <c r="T35" s="2">
        <f>+T32-T34</f>
        <v>0.53210360834329995</v>
      </c>
      <c r="AB35" s="19"/>
      <c r="AC35" s="19"/>
      <c r="AD35" s="6"/>
      <c r="AE35" s="6"/>
      <c r="AF35" s="6"/>
    </row>
    <row r="36" spans="3:34" x14ac:dyDescent="0.35">
      <c r="C36" s="13" t="s">
        <v>35</v>
      </c>
      <c r="D36" s="13">
        <v>8.5966386067169415E-2</v>
      </c>
      <c r="J36" s="7" t="s">
        <v>51</v>
      </c>
      <c r="K36" s="9">
        <v>0</v>
      </c>
      <c r="L36" s="7">
        <f>+K32</f>
        <v>6.2619999999999996</v>
      </c>
      <c r="M36" s="7" t="s">
        <v>52</v>
      </c>
      <c r="N36" s="7">
        <f>+K33</f>
        <v>27.488</v>
      </c>
      <c r="O36" s="9" t="s">
        <v>17</v>
      </c>
      <c r="P36" s="9"/>
      <c r="Q36" s="9"/>
      <c r="S36" s="18" t="s">
        <v>108</v>
      </c>
      <c r="T36" s="2">
        <f>+T32+T34</f>
        <v>0.66789639165670001</v>
      </c>
    </row>
    <row r="37" spans="3:34" x14ac:dyDescent="0.35">
      <c r="C37" s="13" t="s">
        <v>36</v>
      </c>
      <c r="D37" s="13">
        <v>1.8272599436357269</v>
      </c>
      <c r="J37" s="7"/>
      <c r="K37" s="7"/>
      <c r="L37" s="7"/>
      <c r="M37" s="6"/>
      <c r="N37" s="6"/>
      <c r="O37" s="6"/>
      <c r="P37" s="6"/>
      <c r="Q37" s="6"/>
    </row>
    <row r="38" spans="3:34" x14ac:dyDescent="0.35">
      <c r="C38" s="13" t="s">
        <v>37</v>
      </c>
      <c r="D38" s="13" t="e">
        <v>#N/A</v>
      </c>
      <c r="J38" s="7" t="s">
        <v>18</v>
      </c>
      <c r="K38" s="7">
        <f>+(D24-1)*D29/N25</f>
        <v>19.707252089198985</v>
      </c>
      <c r="L38" s="7"/>
      <c r="M38" s="6"/>
      <c r="N38" s="6"/>
      <c r="O38" s="6"/>
      <c r="P38" s="6"/>
      <c r="Q38" s="6"/>
    </row>
    <row r="39" spans="3:34" x14ac:dyDescent="0.35">
      <c r="C39" s="13" t="s">
        <v>38</v>
      </c>
      <c r="D39" s="13">
        <v>0.34386554426867766</v>
      </c>
      <c r="J39" s="6"/>
      <c r="K39" s="6"/>
      <c r="L39" s="6"/>
      <c r="M39" s="6"/>
      <c r="N39" s="6"/>
      <c r="O39" s="6"/>
      <c r="P39" s="6"/>
      <c r="Q39" s="6"/>
    </row>
    <row r="40" spans="3:34" x14ac:dyDescent="0.35">
      <c r="C40" s="13" t="s">
        <v>39</v>
      </c>
      <c r="D40" s="13">
        <v>0.11824351253519391</v>
      </c>
      <c r="J40" s="11" t="s">
        <v>53</v>
      </c>
      <c r="K40" s="6"/>
      <c r="L40" s="6"/>
      <c r="M40" s="6"/>
      <c r="N40" s="6"/>
      <c r="O40" s="6"/>
      <c r="P40" s="6"/>
      <c r="Q40" s="6"/>
    </row>
    <row r="41" spans="3:34" x14ac:dyDescent="0.35">
      <c r="C41" s="13" t="s">
        <v>40</v>
      </c>
      <c r="D41" s="13">
        <v>1.2261201403444222</v>
      </c>
      <c r="J41" s="6"/>
      <c r="K41" s="6"/>
      <c r="L41" s="6"/>
      <c r="M41" s="6"/>
      <c r="N41" s="6"/>
      <c r="O41" s="6"/>
      <c r="P41" s="6"/>
      <c r="Q41" s="6"/>
    </row>
    <row r="42" spans="3:34" x14ac:dyDescent="0.35">
      <c r="C42" s="13" t="s">
        <v>41</v>
      </c>
      <c r="D42" s="13">
        <v>-0.83444990154392484</v>
      </c>
      <c r="J42" s="6" t="s">
        <v>103</v>
      </c>
      <c r="K42" s="6">
        <f>2*K45</f>
        <v>0.36690553755676902</v>
      </c>
      <c r="L42" s="6" t="s">
        <v>102</v>
      </c>
      <c r="M42" s="6"/>
      <c r="N42" s="6"/>
      <c r="O42" s="6"/>
      <c r="P42" s="6"/>
      <c r="Q42" s="6"/>
    </row>
    <row r="43" spans="3:34" ht="16.5" x14ac:dyDescent="0.45">
      <c r="C43" s="13" t="s">
        <v>42</v>
      </c>
      <c r="D43" s="13">
        <v>1.382326445309445</v>
      </c>
      <c r="J43" s="6" t="s">
        <v>56</v>
      </c>
      <c r="K43" s="6">
        <f>CHIDIST(K38,+D24-1)</f>
        <v>0.18345276877838451</v>
      </c>
      <c r="L43" s="6"/>
      <c r="M43" s="6"/>
      <c r="N43" s="6"/>
      <c r="O43" s="6"/>
      <c r="P43" s="6"/>
      <c r="Q43" s="6"/>
    </row>
    <row r="44" spans="3:34" ht="16.5" x14ac:dyDescent="0.45">
      <c r="C44" s="13" t="s">
        <v>43</v>
      </c>
      <c r="D44" s="13">
        <v>0.9357690305449069</v>
      </c>
      <c r="J44" s="6" t="s">
        <v>57</v>
      </c>
      <c r="K44" s="6">
        <f>1-K43</f>
        <v>0.81654723122161554</v>
      </c>
      <c r="L44" s="6"/>
      <c r="M44" s="6"/>
      <c r="N44" s="6"/>
      <c r="O44" s="6"/>
      <c r="P44" s="6"/>
      <c r="Q44" s="6"/>
    </row>
    <row r="45" spans="3:34" x14ac:dyDescent="0.35">
      <c r="C45" s="13" t="s">
        <v>44</v>
      </c>
      <c r="D45" s="13">
        <v>2.3180954758543519</v>
      </c>
      <c r="J45" s="6" t="s">
        <v>106</v>
      </c>
      <c r="K45" s="6">
        <f>+MIN(K43:K44)</f>
        <v>0.18345276877838451</v>
      </c>
      <c r="L45" s="6"/>
      <c r="M45" s="6"/>
      <c r="N45" s="6"/>
      <c r="O45" s="6"/>
      <c r="P45" s="6"/>
      <c r="Q45" s="6"/>
    </row>
    <row r="46" spans="3:34" x14ac:dyDescent="0.35">
      <c r="C46" s="13" t="s">
        <v>45</v>
      </c>
      <c r="D46" s="13">
        <v>28.568078851047911</v>
      </c>
    </row>
    <row r="47" spans="3:34" x14ac:dyDescent="0.35">
      <c r="C47" s="13" t="s">
        <v>46</v>
      </c>
      <c r="D47" s="13">
        <v>16</v>
      </c>
      <c r="J47" t="s">
        <v>63</v>
      </c>
    </row>
    <row r="48" spans="3:34" ht="15" thickBot="1" x14ac:dyDescent="0.4">
      <c r="C48" s="14" t="s">
        <v>47</v>
      </c>
      <c r="D48" s="14">
        <v>0.18323301451628435</v>
      </c>
      <c r="J48" t="s">
        <v>109</v>
      </c>
    </row>
    <row r="49" spans="3:10" x14ac:dyDescent="0.35">
      <c r="J49" t="s">
        <v>110</v>
      </c>
    </row>
    <row r="52" spans="3:10" x14ac:dyDescent="0.35">
      <c r="C52" s="2">
        <v>0.9357690305449069</v>
      </c>
      <c r="D52" s="2">
        <v>1.4306560205994174</v>
      </c>
      <c r="E52" s="2">
        <v>1.4438141351973173</v>
      </c>
      <c r="F52" s="2">
        <v>1.4640785866475199</v>
      </c>
      <c r="G52" s="2">
        <v>1.6957077878003475</v>
      </c>
      <c r="H52" s="2">
        <v>1.7136925907805562</v>
      </c>
      <c r="I52" s="2">
        <v>1.8005620677256957</v>
      </c>
      <c r="J52" s="2">
        <v>1.8070347141445382</v>
      </c>
    </row>
    <row r="53" spans="3:10" x14ac:dyDescent="0.35">
      <c r="C53" s="2">
        <v>1.8474851731269155</v>
      </c>
      <c r="D53" s="2">
        <v>1.8628451743978076</v>
      </c>
      <c r="E53" s="2">
        <v>1.9480229911976494</v>
      </c>
      <c r="F53" s="2">
        <v>1.9893322405521758</v>
      </c>
      <c r="G53" s="2">
        <v>1.9962162059498951</v>
      </c>
      <c r="H53" s="2">
        <v>2.0892445536417652</v>
      </c>
      <c r="I53" s="2">
        <v>2.2255221028870436</v>
      </c>
      <c r="J53" s="2">
        <v>2.3180954758543519</v>
      </c>
    </row>
  </sheetData>
  <sortState ref="H5:H20">
    <sortCondition ref="H5:H20"/>
  </sortState>
  <pageMargins left="0.25" right="0.25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2015-05-10T17:06:44Z</cp:lastPrinted>
  <dcterms:created xsi:type="dcterms:W3CDTF">2015-05-09T20:53:39Z</dcterms:created>
  <dcterms:modified xsi:type="dcterms:W3CDTF">2015-05-18T09:52:03Z</dcterms:modified>
</cp:coreProperties>
</file>